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1 (2)" sheetId="3" r:id="rId2"/>
  </sheets>
  <calcPr calcId="125725"/>
</workbook>
</file>

<file path=xl/calcChain.xml><?xml version="1.0" encoding="utf-8"?>
<calcChain xmlns="http://schemas.openxmlformats.org/spreadsheetml/2006/main">
  <c r="N30" i="1"/>
  <c r="D32"/>
  <c r="N32" s="1"/>
  <c r="D31"/>
  <c r="N31" s="1"/>
  <c r="D23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N23"/>
  <c r="E5"/>
  <c r="N27" l="1"/>
  <c r="K37"/>
  <c r="L37"/>
  <c r="M37"/>
  <c r="K34"/>
  <c r="L34"/>
  <c r="M34"/>
  <c r="K33"/>
  <c r="L33"/>
  <c r="M33"/>
  <c r="K27"/>
  <c r="L27"/>
  <c r="M27"/>
  <c r="E22" i="3"/>
  <c r="F17"/>
  <c r="G17" s="1"/>
  <c r="F16"/>
  <c r="G16" s="1"/>
  <c r="F15"/>
  <c r="F22" s="1"/>
  <c r="H20" i="1"/>
  <c r="I20"/>
  <c r="J20" s="1"/>
  <c r="H21"/>
  <c r="I21" s="1"/>
  <c r="J21" s="1"/>
  <c r="H22"/>
  <c r="L22"/>
  <c r="M22" s="1"/>
  <c r="L21"/>
  <c r="L20"/>
  <c r="H36"/>
  <c r="I3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30"/>
  <c r="H32"/>
  <c r="I32" s="1"/>
  <c r="J32" s="1"/>
  <c r="H31"/>
  <c r="I31" s="1"/>
  <c r="J30"/>
  <c r="M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I22"/>
  <c r="J22"/>
  <c r="H27" l="1"/>
  <c r="J31"/>
  <c r="N33" s="1"/>
  <c r="N34" s="1"/>
  <c r="N37" s="1"/>
  <c r="I33"/>
  <c r="J8"/>
  <c r="J27" s="1"/>
  <c r="I27"/>
  <c r="I34" s="1"/>
  <c r="G34" s="1"/>
  <c r="G37" s="1"/>
  <c r="J33"/>
  <c r="G22" i="3"/>
  <c r="J36" i="1"/>
  <c r="I37"/>
  <c r="J34" l="1"/>
  <c r="J37" s="1"/>
</calcChain>
</file>

<file path=xl/sharedStrings.xml><?xml version="1.0" encoding="utf-8"?>
<sst xmlns="http://schemas.openxmlformats.org/spreadsheetml/2006/main" count="166" uniqueCount="67">
  <si>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</si>
  <si>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</si>
  <si>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</si>
  <si>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</si>
  <si>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</si>
  <si>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</si>
  <si>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</si>
  <si>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</si>
  <si>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</si>
  <si>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</si>
  <si>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</si>
  <si>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</si>
  <si>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</si>
  <si>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</si>
  <si>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</si>
  <si>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</si>
  <si>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</si>
  <si>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</si>
  <si>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</si>
  <si>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</si>
  <si>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</si>
  <si>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</si>
  <si>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</si>
  <si>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</si>
  <si>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</si>
  <si>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</si>
  <si>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</si>
  <si>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</si>
  <si>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</si>
  <si>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</si>
  <si>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</si>
  <si>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</si>
  <si>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</si>
  <si>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</si>
  <si>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</si>
  <si>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</si>
  <si>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</si>
  <si>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</si>
  <si>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</si>
  <si>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</si>
  <si>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</si>
  <si>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</si>
  <si>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</si>
  <si>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</si>
  <si>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</si>
  <si>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ИО</t>
  </si>
  <si>
    <t>убрать при печати</t>
  </si>
  <si>
    <t xml:space="preserve"> </t>
  </si>
  <si>
    <t>г. Рязань ул. Новаторов д. 5 корп.1</t>
  </si>
  <si>
    <t xml:space="preserve">Уборка лестничных площадок и маршей </t>
  </si>
  <si>
    <t>постоянно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</si>
  <si>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</si>
  <si>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</si>
  <si>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</si>
  <si>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Периодичность</t>
  </si>
  <si>
    <t>Итого:</t>
  </si>
  <si>
    <t>КРСОИ</t>
  </si>
  <si>
    <t xml:space="preserve">Тариф на 1м2/мес. в руб. без КРСОИ: </t>
  </si>
  <si>
    <t>3 раза в год-вентканалы в МКД с газовыми приборами, раз в год-в МКД с электроплитами</t>
  </si>
  <si>
    <t>Коммунальные ресурсы потребляемые в целях содержания общего имущества в многоквартирном доме (КРСОИ)</t>
  </si>
  <si>
    <t>Подметание прилегающей территории , содержание и уборка контейнерных площадок</t>
  </si>
  <si>
    <t>Тариф с КРСОИ  с 01.07.20</t>
  </si>
  <si>
    <t xml:space="preserve">Стоимость на 1 кв м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</si>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</sst>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6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Border="1"/>
    <xf numFmtId="2" fontId="6" fillId="2" borderId="1" xfId="0" applyNumberFormat="1" applyFont="1" applyFill="1" applyBorder="1"/>
    <xf numFmtId="2" fontId="6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/>
    <xf numFmtId="4" fontId="6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0" fontId="7" fillId="2" borderId="0" xfId="0" applyFont="1" applyFill="1"/>
    <xf numFmtId="4" fontId="8" fillId="2" borderId="1" xfId="0" applyNumberFormat="1" applyFont="1" applyFill="1" applyBorder="1"/>
    <xf numFmtId="0" fontId="8" fillId="3" borderId="2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2" fontId="6" fillId="0" borderId="2" xfId="0" applyNumberFormat="1" applyFont="1" applyBorder="1"/>
    <xf numFmtId="0" fontId="6" fillId="2" borderId="2" xfId="0" applyFont="1" applyFill="1" applyBorder="1"/>
    <xf numFmtId="4" fontId="6" fillId="2" borderId="2" xfId="0" applyNumberFormat="1" applyFont="1" applyFill="1" applyBorder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" fontId="1" fillId="3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0" fillId="0" borderId="0" xfId="0" applyAlignment="1"/>
    <xf numFmtId="0" fontId="14" fillId="2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0" fontId="0" fillId="0" borderId="6" xfId="0" applyBorder="1" applyAlignment="1"/>
    <xf numFmtId="0" fontId="7" fillId="3" borderId="4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Border="1" applyAlignment="1">
      <alignment horizontal="left" wrapText="1"/>
    </xf>
    <xf numFmtId="0" fontId="12" fillId="2" borderId="8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topLeftCell="A16" zoomScale="75" zoomScaleNormal="75" workbookViewId="0">
      <selection activeCell="Q31" sqref="Q31"/>
    </sheetView>
  </sheetViews>
  <sheetFormatPr defaultColWidth="8.85546875" defaultRowHeight="15.75"/>
  <cols>
    <col min="1" max="1" width="1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7" customWidth="1"/>
    <col min="7" max="7" width="12.42578125" style="27" hidden="1" customWidth="1"/>
    <col min="8" max="8" width="15.42578125" style="1" hidden="1" customWidth="1"/>
    <col min="9" max="9" width="15.5703125" style="1" hidden="1" customWidth="1"/>
    <col min="10" max="10" width="12.85546875" style="59" hidden="1" customWidth="1"/>
    <col min="11" max="11" width="14.28515625" style="1" hidden="1" customWidth="1"/>
    <col min="12" max="12" width="15.42578125" style="1" hidden="1" customWidth="1"/>
    <col min="13" max="13" width="11.140625" style="1" hidden="1" customWidth="1"/>
    <col min="14" max="14" width="16.140625" style="1" customWidth="1"/>
    <col min="15" max="16384" width="8.85546875" style="1"/>
  </cols>
  <sheetData>
    <row r="1" spans="1:15">
      <c r="F1" s="2"/>
      <c r="G1" s="2"/>
    </row>
    <row r="2" spans="1:15">
      <c r="B2" s="1" t="s">
        <v>65</v>
      </c>
      <c r="E2" s="94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s="3" customFormat="1" ht="18.75" customHeight="1">
      <c r="A3" s="100" t="s">
        <v>66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5" s="3" customFormat="1" ht="27.7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5" ht="24.75" customHeight="1">
      <c r="A5" s="4"/>
      <c r="B5" s="4" t="s">
        <v>48</v>
      </c>
      <c r="C5" s="4" t="s">
        <v>0</v>
      </c>
      <c r="D5" s="5">
        <v>5598</v>
      </c>
      <c r="E5" s="4">
        <f>E8</f>
        <v>5598</v>
      </c>
      <c r="F5" s="6"/>
      <c r="G5" s="6"/>
      <c r="H5" s="7"/>
      <c r="I5" s="7"/>
      <c r="K5" s="4"/>
      <c r="L5" s="4"/>
    </row>
    <row r="6" spans="1:15" ht="20.25" customHeight="1">
      <c r="A6" s="97" t="s">
        <v>1</v>
      </c>
      <c r="B6" s="97"/>
      <c r="C6" s="97"/>
      <c r="D6" s="97"/>
      <c r="E6" s="97"/>
      <c r="F6" s="97"/>
      <c r="G6" s="97"/>
      <c r="H6" s="97"/>
      <c r="I6" s="97"/>
      <c r="K6" s="101" t="s">
        <v>46</v>
      </c>
      <c r="L6" s="102"/>
      <c r="M6" s="102"/>
    </row>
    <row r="7" spans="1:15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54</v>
      </c>
      <c r="G7" s="10"/>
      <c r="H7" s="10" t="s">
        <v>8</v>
      </c>
      <c r="I7" s="29" t="s">
        <v>7</v>
      </c>
      <c r="J7" s="10" t="s">
        <v>44</v>
      </c>
      <c r="K7" s="8" t="s">
        <v>45</v>
      </c>
      <c r="L7" s="8"/>
      <c r="M7" s="81"/>
      <c r="N7" s="10" t="s">
        <v>44</v>
      </c>
      <c r="O7" s="30"/>
    </row>
    <row r="8" spans="1:15" ht="63">
      <c r="A8" s="8">
        <v>1</v>
      </c>
      <c r="B8" s="11" t="s">
        <v>12</v>
      </c>
      <c r="C8" s="8" t="s">
        <v>13</v>
      </c>
      <c r="D8" s="12">
        <v>0.33</v>
      </c>
      <c r="E8" s="12">
        <v>5598</v>
      </c>
      <c r="F8" s="9" t="s">
        <v>14</v>
      </c>
      <c r="G8" s="9">
        <v>12</v>
      </c>
      <c r="H8" s="13">
        <f t="shared" ref="H8:H26" si="0">D8*E8</f>
        <v>1847.3400000000001</v>
      </c>
      <c r="I8" s="31">
        <f t="shared" ref="I8:I26" si="1">H8*G8</f>
        <v>22168.080000000002</v>
      </c>
      <c r="J8" s="14">
        <f>I8/G8/E8</f>
        <v>0.33</v>
      </c>
      <c r="K8" s="12"/>
      <c r="L8" s="12"/>
      <c r="M8" s="82"/>
      <c r="N8" s="85">
        <f>J8*1.04*1.092*1.072*1.0948*1.083*1.054</f>
        <v>0.50207495631184551</v>
      </c>
    </row>
    <row r="9" spans="1:15" ht="63">
      <c r="A9" s="8">
        <f>A8+1</f>
        <v>2</v>
      </c>
      <c r="B9" s="38" t="s">
        <v>51</v>
      </c>
      <c r="C9" s="8" t="s">
        <v>13</v>
      </c>
      <c r="D9" s="12">
        <v>0.08</v>
      </c>
      <c r="E9" s="12">
        <v>5598</v>
      </c>
      <c r="F9" s="9" t="s">
        <v>14</v>
      </c>
      <c r="G9" s="9">
        <v>12</v>
      </c>
      <c r="H9" s="13">
        <f t="shared" si="0"/>
        <v>447.84000000000003</v>
      </c>
      <c r="I9" s="31">
        <f t="shared" si="1"/>
        <v>5374.08</v>
      </c>
      <c r="J9" s="14">
        <f t="shared" ref="J9:J26" si="2">I9/G9/E9</f>
        <v>0.08</v>
      </c>
      <c r="K9" s="12"/>
      <c r="L9" s="12"/>
      <c r="M9" s="82"/>
      <c r="N9" s="85">
        <f t="shared" ref="N9:N19" si="3">J9*1.04*1.092*1.072*1.0948*1.083*1.054</f>
        <v>0.12171514092408375</v>
      </c>
    </row>
    <row r="10" spans="1:15" ht="63">
      <c r="A10" s="8">
        <f t="shared" ref="A10:A26" si="4">A9+1</f>
        <v>3</v>
      </c>
      <c r="B10" s="38" t="s">
        <v>16</v>
      </c>
      <c r="C10" s="8" t="s">
        <v>15</v>
      </c>
      <c r="D10" s="12">
        <v>0.16</v>
      </c>
      <c r="E10" s="12">
        <v>5598</v>
      </c>
      <c r="F10" s="9" t="s">
        <v>14</v>
      </c>
      <c r="G10" s="9">
        <v>12</v>
      </c>
      <c r="H10" s="13">
        <f t="shared" si="0"/>
        <v>895.68000000000006</v>
      </c>
      <c r="I10" s="31">
        <f t="shared" si="1"/>
        <v>10748.16</v>
      </c>
      <c r="J10" s="14">
        <f t="shared" si="2"/>
        <v>0.16</v>
      </c>
      <c r="K10" s="12"/>
      <c r="L10" s="12"/>
      <c r="M10" s="82"/>
      <c r="N10" s="85">
        <f t="shared" si="3"/>
        <v>0.24343028184816751</v>
      </c>
    </row>
    <row r="11" spans="1:15" ht="30" customHeight="1">
      <c r="A11" s="8">
        <f t="shared" si="4"/>
        <v>4</v>
      </c>
      <c r="B11" s="38" t="s">
        <v>17</v>
      </c>
      <c r="C11" s="8" t="s">
        <v>18</v>
      </c>
      <c r="D11" s="12">
        <v>7.0000000000000007E-2</v>
      </c>
      <c r="E11" s="12">
        <v>5598</v>
      </c>
      <c r="F11" s="9" t="s">
        <v>14</v>
      </c>
      <c r="G11" s="9">
        <v>12</v>
      </c>
      <c r="H11" s="13">
        <f t="shared" si="0"/>
        <v>391.86</v>
      </c>
      <c r="I11" s="31">
        <f t="shared" si="1"/>
        <v>4702.32</v>
      </c>
      <c r="J11" s="14">
        <f t="shared" si="2"/>
        <v>6.9999999999999993E-2</v>
      </c>
      <c r="K11" s="12"/>
      <c r="L11" s="12"/>
      <c r="M11" s="82"/>
      <c r="N11" s="85">
        <f t="shared" si="3"/>
        <v>0.10650074830857327</v>
      </c>
    </row>
    <row r="12" spans="1:15" ht="78.75">
      <c r="A12" s="8">
        <f t="shared" si="4"/>
        <v>5</v>
      </c>
      <c r="B12" s="38" t="s">
        <v>19</v>
      </c>
      <c r="C12" s="8" t="s">
        <v>20</v>
      </c>
      <c r="D12" s="12">
        <v>0.04</v>
      </c>
      <c r="E12" s="12">
        <v>5598</v>
      </c>
      <c r="F12" s="9" t="s">
        <v>14</v>
      </c>
      <c r="G12" s="9">
        <v>12</v>
      </c>
      <c r="H12" s="13">
        <f t="shared" si="0"/>
        <v>223.92000000000002</v>
      </c>
      <c r="I12" s="31">
        <f t="shared" si="1"/>
        <v>2687.04</v>
      </c>
      <c r="J12" s="14">
        <f t="shared" si="2"/>
        <v>0.04</v>
      </c>
      <c r="K12" s="12"/>
      <c r="L12" s="12"/>
      <c r="M12" s="82"/>
      <c r="N12" s="85">
        <f t="shared" si="3"/>
        <v>6.0857570462041877E-2</v>
      </c>
    </row>
    <row r="13" spans="1:15" ht="63">
      <c r="A13" s="8">
        <f t="shared" si="4"/>
        <v>6</v>
      </c>
      <c r="B13" s="38" t="s">
        <v>22</v>
      </c>
      <c r="C13" s="8" t="s">
        <v>23</v>
      </c>
      <c r="D13" s="12">
        <v>0.2</v>
      </c>
      <c r="E13" s="12">
        <v>5598</v>
      </c>
      <c r="F13" s="9" t="s">
        <v>14</v>
      </c>
      <c r="G13" s="9">
        <v>12</v>
      </c>
      <c r="H13" s="13">
        <f t="shared" si="0"/>
        <v>1119.6000000000001</v>
      </c>
      <c r="I13" s="31">
        <f t="shared" si="1"/>
        <v>13435.2</v>
      </c>
      <c r="J13" s="14">
        <f t="shared" si="2"/>
        <v>0.2</v>
      </c>
      <c r="K13" s="12"/>
      <c r="L13" s="12"/>
      <c r="M13" s="82"/>
      <c r="N13" s="85">
        <f t="shared" si="3"/>
        <v>0.30428785231020938</v>
      </c>
    </row>
    <row r="14" spans="1:15" ht="63">
      <c r="A14" s="8">
        <f t="shared" si="4"/>
        <v>7</v>
      </c>
      <c r="B14" s="38" t="s">
        <v>52</v>
      </c>
      <c r="C14" s="8" t="s">
        <v>25</v>
      </c>
      <c r="D14" s="12">
        <v>0.18000000000000002</v>
      </c>
      <c r="E14" s="12">
        <v>5598</v>
      </c>
      <c r="F14" s="9" t="s">
        <v>14</v>
      </c>
      <c r="G14" s="9">
        <v>12</v>
      </c>
      <c r="H14" s="13">
        <f t="shared" si="0"/>
        <v>1007.6400000000001</v>
      </c>
      <c r="I14" s="31">
        <f t="shared" si="1"/>
        <v>12091.68</v>
      </c>
      <c r="J14" s="14">
        <f t="shared" si="2"/>
        <v>0.18</v>
      </c>
      <c r="K14" s="12"/>
      <c r="L14" s="12"/>
      <c r="M14" s="82"/>
      <c r="N14" s="85">
        <f t="shared" si="3"/>
        <v>0.2738590670791885</v>
      </c>
    </row>
    <row r="15" spans="1:15" ht="63">
      <c r="A15" s="8">
        <f t="shared" si="4"/>
        <v>8</v>
      </c>
      <c r="B15" s="11" t="s">
        <v>26</v>
      </c>
      <c r="C15" s="8" t="s">
        <v>25</v>
      </c>
      <c r="D15" s="12">
        <v>0.19</v>
      </c>
      <c r="E15" s="12">
        <v>5598</v>
      </c>
      <c r="F15" s="9" t="s">
        <v>14</v>
      </c>
      <c r="G15" s="9">
        <v>12</v>
      </c>
      <c r="H15" s="13">
        <f t="shared" si="0"/>
        <v>1063.6200000000001</v>
      </c>
      <c r="I15" s="31">
        <f t="shared" si="1"/>
        <v>12763.440000000002</v>
      </c>
      <c r="J15" s="14">
        <f t="shared" si="2"/>
        <v>0.19000000000000003</v>
      </c>
      <c r="K15" s="12"/>
      <c r="L15" s="12"/>
      <c r="M15" s="82"/>
      <c r="N15" s="85">
        <f t="shared" si="3"/>
        <v>0.28907345969469889</v>
      </c>
    </row>
    <row r="16" spans="1:15" ht="33" customHeight="1">
      <c r="A16" s="8">
        <f t="shared" si="4"/>
        <v>9</v>
      </c>
      <c r="B16" s="11" t="s">
        <v>53</v>
      </c>
      <c r="C16" s="8" t="s">
        <v>13</v>
      </c>
      <c r="D16" s="12">
        <v>0.52</v>
      </c>
      <c r="E16" s="12">
        <v>5598</v>
      </c>
      <c r="F16" s="15" t="s">
        <v>50</v>
      </c>
      <c r="G16" s="9">
        <v>12</v>
      </c>
      <c r="H16" s="13">
        <f t="shared" si="0"/>
        <v>2910.96</v>
      </c>
      <c r="I16" s="31">
        <f t="shared" si="1"/>
        <v>34931.520000000004</v>
      </c>
      <c r="J16" s="14">
        <f t="shared" si="2"/>
        <v>0.52000000000000013</v>
      </c>
      <c r="K16" s="12"/>
      <c r="L16" s="12"/>
      <c r="M16" s="82"/>
      <c r="N16" s="85">
        <f t="shared" si="3"/>
        <v>0.79114841600654451</v>
      </c>
    </row>
    <row r="17" spans="1:15" ht="33" customHeight="1">
      <c r="A17" s="8">
        <f t="shared" si="4"/>
        <v>10</v>
      </c>
      <c r="B17" s="11" t="s">
        <v>27</v>
      </c>
      <c r="C17" s="8" t="s">
        <v>13</v>
      </c>
      <c r="D17" s="12">
        <v>0.44</v>
      </c>
      <c r="E17" s="12">
        <v>5598</v>
      </c>
      <c r="F17" s="15" t="s">
        <v>50</v>
      </c>
      <c r="G17" s="9">
        <v>12</v>
      </c>
      <c r="H17" s="13">
        <f t="shared" si="0"/>
        <v>2463.12</v>
      </c>
      <c r="I17" s="31">
        <f t="shared" si="1"/>
        <v>29557.439999999999</v>
      </c>
      <c r="J17" s="14">
        <f t="shared" si="2"/>
        <v>0.44</v>
      </c>
      <c r="K17" s="12"/>
      <c r="L17" s="12"/>
      <c r="M17" s="82"/>
      <c r="N17" s="85">
        <f t="shared" si="3"/>
        <v>0.66943327508246053</v>
      </c>
    </row>
    <row r="18" spans="1:15" ht="41.25" customHeight="1">
      <c r="A18" s="8">
        <f t="shared" si="4"/>
        <v>11</v>
      </c>
      <c r="B18" s="11" t="s">
        <v>28</v>
      </c>
      <c r="C18" s="8" t="s">
        <v>25</v>
      </c>
      <c r="D18" s="12">
        <v>0.05</v>
      </c>
      <c r="E18" s="12">
        <v>5598</v>
      </c>
      <c r="F18" s="9" t="s">
        <v>29</v>
      </c>
      <c r="G18" s="9">
        <v>12</v>
      </c>
      <c r="H18" s="13">
        <f t="shared" si="0"/>
        <v>279.90000000000003</v>
      </c>
      <c r="I18" s="31">
        <f t="shared" si="1"/>
        <v>3358.8</v>
      </c>
      <c r="J18" s="14">
        <f t="shared" si="2"/>
        <v>0.05</v>
      </c>
      <c r="K18" s="12"/>
      <c r="L18" s="12"/>
      <c r="M18" s="82"/>
      <c r="N18" s="85">
        <f t="shared" si="3"/>
        <v>7.6071963077552346E-2</v>
      </c>
    </row>
    <row r="19" spans="1:15" ht="81.599999999999994" customHeight="1">
      <c r="A19" s="8">
        <f t="shared" si="4"/>
        <v>12</v>
      </c>
      <c r="B19" s="11" t="s">
        <v>30</v>
      </c>
      <c r="C19" s="8" t="s">
        <v>25</v>
      </c>
      <c r="D19" s="12">
        <v>0.08</v>
      </c>
      <c r="E19" s="12">
        <v>5598</v>
      </c>
      <c r="F19" s="9" t="s">
        <v>58</v>
      </c>
      <c r="G19" s="9">
        <v>12</v>
      </c>
      <c r="H19" s="13">
        <f t="shared" si="0"/>
        <v>447.84000000000003</v>
      </c>
      <c r="I19" s="31">
        <f t="shared" si="1"/>
        <v>5374.08</v>
      </c>
      <c r="J19" s="14">
        <f t="shared" si="2"/>
        <v>0.08</v>
      </c>
      <c r="K19" s="12"/>
      <c r="L19" s="12"/>
      <c r="M19" s="82"/>
      <c r="N19" s="85">
        <f t="shared" si="3"/>
        <v>0.12171514092408375</v>
      </c>
    </row>
    <row r="20" spans="1:15" ht="31.5">
      <c r="A20" s="8">
        <f t="shared" si="4"/>
        <v>13</v>
      </c>
      <c r="B20" s="11" t="s">
        <v>31</v>
      </c>
      <c r="C20" s="8" t="s">
        <v>32</v>
      </c>
      <c r="D20" s="12">
        <v>0.35000000000000003</v>
      </c>
      <c r="E20" s="12">
        <v>5598</v>
      </c>
      <c r="F20" s="9" t="s">
        <v>21</v>
      </c>
      <c r="G20" s="9">
        <v>12</v>
      </c>
      <c r="H20" s="13">
        <f t="shared" si="0"/>
        <v>1959.3000000000002</v>
      </c>
      <c r="I20" s="31">
        <f t="shared" si="1"/>
        <v>23511.600000000002</v>
      </c>
      <c r="J20" s="14">
        <f t="shared" si="2"/>
        <v>0.35000000000000003</v>
      </c>
      <c r="K20" s="12">
        <v>22560</v>
      </c>
      <c r="L20" s="12">
        <f>K20/12/E20</f>
        <v>0.33583422650946765</v>
      </c>
      <c r="M20" s="82"/>
      <c r="N20" s="93">
        <f>(J20*1.04*1.092*1.072+0.1)*1.0948*1.083*1.054</f>
        <v>0.65747319090286649</v>
      </c>
      <c r="O20" s="27"/>
    </row>
    <row r="21" spans="1:15" ht="31.5">
      <c r="A21" s="8">
        <f t="shared" si="4"/>
        <v>14</v>
      </c>
      <c r="B21" s="36" t="s">
        <v>49</v>
      </c>
      <c r="C21" s="8" t="s">
        <v>33</v>
      </c>
      <c r="D21" s="12">
        <v>1.32</v>
      </c>
      <c r="E21" s="12">
        <v>5598</v>
      </c>
      <c r="F21" s="15" t="s">
        <v>50</v>
      </c>
      <c r="G21" s="9">
        <v>12</v>
      </c>
      <c r="H21" s="13">
        <f t="shared" si="0"/>
        <v>7389.3600000000006</v>
      </c>
      <c r="I21" s="31">
        <f t="shared" si="1"/>
        <v>88672.320000000007</v>
      </c>
      <c r="J21" s="14">
        <f t="shared" si="2"/>
        <v>1.32</v>
      </c>
      <c r="K21" s="12">
        <v>459.4</v>
      </c>
      <c r="L21" s="12">
        <f>(4372.12+1489+42.41)*12</f>
        <v>70842.36</v>
      </c>
      <c r="M21" s="82">
        <f>L21*0.06+L21</f>
        <v>75092.901599999997</v>
      </c>
      <c r="N21" s="85">
        <f>J21*1.04*1.092*1.072*1.0948*1.083*1.054</f>
        <v>2.008299825247382</v>
      </c>
    </row>
    <row r="22" spans="1:15" ht="47.25">
      <c r="A22" s="8">
        <f t="shared" si="4"/>
        <v>15</v>
      </c>
      <c r="B22" s="36" t="s">
        <v>60</v>
      </c>
      <c r="C22" s="8" t="s">
        <v>34</v>
      </c>
      <c r="D22" s="12">
        <v>2.34</v>
      </c>
      <c r="E22" s="12">
        <v>5598</v>
      </c>
      <c r="F22" s="9" t="s">
        <v>35</v>
      </c>
      <c r="G22" s="9">
        <v>12</v>
      </c>
      <c r="H22" s="13">
        <f t="shared" si="0"/>
        <v>13099.32</v>
      </c>
      <c r="I22" s="31">
        <f t="shared" si="1"/>
        <v>157191.84</v>
      </c>
      <c r="J22" s="14">
        <f t="shared" si="2"/>
        <v>2.34</v>
      </c>
      <c r="K22" s="12">
        <v>386</v>
      </c>
      <c r="L22" s="12">
        <f>(4435.91+1489+488.82)*12</f>
        <v>76964.759999999995</v>
      </c>
      <c r="M22" s="82">
        <f>L22*0.06+L22</f>
        <v>81582.645599999989</v>
      </c>
      <c r="N22" s="85">
        <f>J22*1.04*1.092*1.072*1.0948*1.083*1.054</f>
        <v>3.5601678720294494</v>
      </c>
    </row>
    <row r="23" spans="1:15" ht="31.5">
      <c r="A23" s="8">
        <f t="shared" si="4"/>
        <v>16</v>
      </c>
      <c r="B23" s="16" t="s">
        <v>36</v>
      </c>
      <c r="C23" s="17" t="s">
        <v>37</v>
      </c>
      <c r="D23" s="92">
        <f>5929.37*1.0948*1.0466*1.054-0.02</f>
        <v>7160.8317340337262</v>
      </c>
      <c r="E23" s="12">
        <v>2</v>
      </c>
      <c r="F23" s="15" t="s">
        <v>50</v>
      </c>
      <c r="G23" s="15">
        <v>12</v>
      </c>
      <c r="H23" s="13">
        <f t="shared" si="0"/>
        <v>14321.663468067452</v>
      </c>
      <c r="I23" s="31">
        <f t="shared" si="1"/>
        <v>171859.96161680942</v>
      </c>
      <c r="J23" s="14">
        <f>I23/12/D5</f>
        <v>2.5583536027273048</v>
      </c>
      <c r="K23" s="12"/>
      <c r="L23" s="12"/>
      <c r="M23" s="82"/>
      <c r="N23" s="85">
        <f>D23*E23/E22</f>
        <v>2.5583536027273048</v>
      </c>
    </row>
    <row r="24" spans="1:15">
      <c r="A24" s="8">
        <f t="shared" si="4"/>
        <v>17</v>
      </c>
      <c r="B24" s="16" t="s">
        <v>38</v>
      </c>
      <c r="C24" s="17" t="s">
        <v>13</v>
      </c>
      <c r="D24" s="12">
        <v>1.74</v>
      </c>
      <c r="E24" s="12">
        <v>5598</v>
      </c>
      <c r="F24" s="15" t="s">
        <v>50</v>
      </c>
      <c r="G24" s="15">
        <v>12</v>
      </c>
      <c r="H24" s="13">
        <f t="shared" si="0"/>
        <v>9740.52</v>
      </c>
      <c r="I24" s="31">
        <f t="shared" si="1"/>
        <v>116886.24</v>
      </c>
      <c r="J24" s="14">
        <f t="shared" si="2"/>
        <v>1.74</v>
      </c>
      <c r="K24" s="12"/>
      <c r="L24" s="12"/>
      <c r="M24" s="82"/>
      <c r="N24" s="85">
        <f>J24*1.04*1.092*1.072*1.0948*1.083*1.054</f>
        <v>2.6473043150988218</v>
      </c>
    </row>
    <row r="25" spans="1:15">
      <c r="A25" s="8">
        <f t="shared" si="4"/>
        <v>18</v>
      </c>
      <c r="B25" s="16" t="s">
        <v>39</v>
      </c>
      <c r="C25" s="17" t="s">
        <v>40</v>
      </c>
      <c r="D25" s="12">
        <v>0.24000000000000002</v>
      </c>
      <c r="E25" s="12">
        <v>5598</v>
      </c>
      <c r="F25" s="15" t="s">
        <v>50</v>
      </c>
      <c r="G25" s="15">
        <v>12</v>
      </c>
      <c r="H25" s="13">
        <f t="shared" si="0"/>
        <v>1343.5200000000002</v>
      </c>
      <c r="I25" s="31">
        <f t="shared" si="1"/>
        <v>16122.240000000002</v>
      </c>
      <c r="J25" s="14">
        <f t="shared" si="2"/>
        <v>0.24000000000000005</v>
      </c>
      <c r="K25" s="12"/>
      <c r="L25" s="12"/>
      <c r="M25" s="82"/>
      <c r="N25" s="85">
        <f t="shared" ref="N25:N26" si="5">J25*1.04*1.092*1.072*1.0948*1.083*1.054</f>
        <v>0.36514542277225126</v>
      </c>
    </row>
    <row r="26" spans="1:15" ht="48.75" customHeight="1">
      <c r="A26" s="8">
        <f t="shared" si="4"/>
        <v>19</v>
      </c>
      <c r="B26" s="91" t="s">
        <v>41</v>
      </c>
      <c r="C26" s="14" t="s">
        <v>13</v>
      </c>
      <c r="D26" s="12">
        <v>1.3800000000000001</v>
      </c>
      <c r="E26" s="12">
        <v>5598</v>
      </c>
      <c r="F26" s="15" t="s">
        <v>50</v>
      </c>
      <c r="G26" s="15">
        <v>12</v>
      </c>
      <c r="H26" s="13">
        <f t="shared" si="0"/>
        <v>7725.2400000000007</v>
      </c>
      <c r="I26" s="31">
        <f t="shared" si="1"/>
        <v>92702.88</v>
      </c>
      <c r="J26" s="14">
        <f t="shared" si="2"/>
        <v>1.3800000000000001</v>
      </c>
      <c r="K26" s="12"/>
      <c r="L26" s="12"/>
      <c r="M26" s="82"/>
      <c r="N26" s="85">
        <f t="shared" si="5"/>
        <v>2.0995861809404448</v>
      </c>
    </row>
    <row r="27" spans="1:15" s="39" customFormat="1">
      <c r="A27" s="98" t="s">
        <v>55</v>
      </c>
      <c r="B27" s="99"/>
      <c r="C27" s="98"/>
      <c r="D27" s="98"/>
      <c r="E27" s="98"/>
      <c r="F27" s="98"/>
      <c r="G27" s="51"/>
      <c r="H27" s="52">
        <f t="shared" ref="H27:M27" si="6">SUM(H8:H26)</f>
        <v>68678.243468067449</v>
      </c>
      <c r="I27" s="52">
        <f t="shared" si="6"/>
        <v>824138.92161680933</v>
      </c>
      <c r="J27" s="52">
        <f t="shared" si="6"/>
        <v>12.268353602727306</v>
      </c>
      <c r="K27" s="52">
        <f t="shared" si="6"/>
        <v>23405.4</v>
      </c>
      <c r="L27" s="52">
        <f t="shared" si="6"/>
        <v>147807.45583422651</v>
      </c>
      <c r="M27" s="52">
        <f t="shared" si="6"/>
        <v>156675.54719999997</v>
      </c>
      <c r="N27" s="52">
        <f>SUM(N8:N26)+0.01</f>
        <v>17.46649828174797</v>
      </c>
    </row>
    <row r="28" spans="1:15" s="3" customFormat="1">
      <c r="A28" s="96" t="s">
        <v>42</v>
      </c>
      <c r="B28" s="96"/>
      <c r="C28" s="96"/>
      <c r="D28" s="96"/>
      <c r="E28" s="96"/>
      <c r="F28" s="96"/>
      <c r="G28" s="96"/>
      <c r="H28" s="96"/>
      <c r="I28" s="96"/>
      <c r="J28" s="60"/>
      <c r="N28" s="86"/>
    </row>
    <row r="29" spans="1:15" s="3" customFormat="1" ht="56.25" customHeight="1">
      <c r="A29" s="40" t="s">
        <v>2</v>
      </c>
      <c r="B29" s="40" t="s">
        <v>3</v>
      </c>
      <c r="C29" s="40" t="s">
        <v>4</v>
      </c>
      <c r="D29" s="40" t="s">
        <v>5</v>
      </c>
      <c r="E29" s="40" t="s">
        <v>6</v>
      </c>
      <c r="F29" s="41" t="s">
        <v>54</v>
      </c>
      <c r="G29" s="41"/>
      <c r="H29" s="40" t="s">
        <v>8</v>
      </c>
      <c r="I29" s="42" t="s">
        <v>7</v>
      </c>
      <c r="J29" s="40" t="s">
        <v>44</v>
      </c>
      <c r="K29" s="40"/>
      <c r="L29" s="40"/>
      <c r="M29" s="83"/>
      <c r="N29" s="10" t="s">
        <v>44</v>
      </c>
    </row>
    <row r="30" spans="1:15" s="3" customFormat="1" ht="28.15" customHeight="1">
      <c r="A30" s="40">
        <v>1</v>
      </c>
      <c r="B30" s="44" t="s">
        <v>42</v>
      </c>
      <c r="C30" s="14" t="s">
        <v>13</v>
      </c>
      <c r="D30" s="19">
        <v>3.92</v>
      </c>
      <c r="E30" s="40">
        <v>5598</v>
      </c>
      <c r="F30" s="41" t="s">
        <v>43</v>
      </c>
      <c r="G30" s="41">
        <v>12</v>
      </c>
      <c r="H30" s="45"/>
      <c r="I30" s="45">
        <f>D30*E30*G30</f>
        <v>263329.91999999998</v>
      </c>
      <c r="J30" s="61">
        <f>I30/G30/E30</f>
        <v>3.92</v>
      </c>
      <c r="K30" s="45"/>
      <c r="L30" s="45"/>
      <c r="M30" s="84"/>
      <c r="N30" s="86">
        <f>(J30*1.04*1.092*1.072+0.44)*1.0948*1.083*1.054+0.12</f>
        <v>6.6339074824641049</v>
      </c>
    </row>
    <row r="31" spans="1:15" s="3" customFormat="1" ht="36.6" customHeight="1">
      <c r="A31" s="40">
        <v>2</v>
      </c>
      <c r="B31" s="38" t="s">
        <v>9</v>
      </c>
      <c r="C31" s="40" t="s">
        <v>10</v>
      </c>
      <c r="D31" s="92">
        <f>15.97*1.072*1.083*1.058*1.054</f>
        <v>20.675424576647043</v>
      </c>
      <c r="E31" s="19">
        <v>2296</v>
      </c>
      <c r="F31" s="41" t="s">
        <v>43</v>
      </c>
      <c r="G31" s="41">
        <v>1</v>
      </c>
      <c r="H31" s="45">
        <f>D31*E31</f>
        <v>47470.774827981608</v>
      </c>
      <c r="I31" s="47">
        <f>H31*G31</f>
        <v>47470.774827981608</v>
      </c>
      <c r="J31" s="61">
        <f>I31/12/E30</f>
        <v>0.7066627192446947</v>
      </c>
      <c r="K31" s="45"/>
      <c r="L31" s="45"/>
      <c r="M31" s="84"/>
      <c r="N31" s="86">
        <f>D31*E31/E30/12</f>
        <v>0.70666271924469459</v>
      </c>
    </row>
    <row r="32" spans="1:15" s="3" customFormat="1" ht="34.5" customHeight="1">
      <c r="A32" s="40">
        <v>3</v>
      </c>
      <c r="B32" s="38" t="s">
        <v>11</v>
      </c>
      <c r="C32" s="40" t="s">
        <v>10</v>
      </c>
      <c r="D32" s="92">
        <f>11.52*1.072*1.083*1.058*1.054</f>
        <v>14.914269951344641</v>
      </c>
      <c r="E32" s="19">
        <v>2296</v>
      </c>
      <c r="F32" s="41" t="s">
        <v>43</v>
      </c>
      <c r="G32" s="41">
        <v>1</v>
      </c>
      <c r="H32" s="45">
        <f>D32*E32</f>
        <v>34243.163808287296</v>
      </c>
      <c r="I32" s="47">
        <f>H32*G32</f>
        <v>34243.163808287296</v>
      </c>
      <c r="J32" s="61">
        <f>I32/12/E30</f>
        <v>0.50975294462735643</v>
      </c>
      <c r="K32" s="45"/>
      <c r="L32" s="45"/>
      <c r="M32" s="84"/>
      <c r="N32" s="86">
        <f>D32*E32/E30/12</f>
        <v>0.50975294462735643</v>
      </c>
    </row>
    <row r="33" spans="1:15" s="49" customFormat="1">
      <c r="A33" s="103" t="s">
        <v>55</v>
      </c>
      <c r="B33" s="103"/>
      <c r="C33" s="103"/>
      <c r="D33" s="103"/>
      <c r="E33" s="103"/>
      <c r="F33" s="103"/>
      <c r="G33" s="53"/>
      <c r="H33" s="54"/>
      <c r="I33" s="55">
        <f>SUM(I30:I32)</f>
        <v>345043.85863626888</v>
      </c>
      <c r="J33" s="55">
        <f>SUM(J30:J32)</f>
        <v>5.1364156638720511</v>
      </c>
      <c r="K33" s="55">
        <f t="shared" ref="K33:N33" si="7">SUM(K30:K32)</f>
        <v>0</v>
      </c>
      <c r="L33" s="55">
        <f t="shared" si="7"/>
        <v>0</v>
      </c>
      <c r="M33" s="55">
        <f t="shared" si="7"/>
        <v>0</v>
      </c>
      <c r="N33" s="55">
        <f t="shared" si="7"/>
        <v>7.850323146336156</v>
      </c>
    </row>
    <row r="34" spans="1:15" s="39" customFormat="1">
      <c r="A34" s="98" t="s">
        <v>57</v>
      </c>
      <c r="B34" s="98"/>
      <c r="C34" s="98"/>
      <c r="D34" s="98"/>
      <c r="E34" s="98"/>
      <c r="F34" s="98"/>
      <c r="G34" s="57">
        <f>I34/12/D5</f>
        <v>17.404769266599356</v>
      </c>
      <c r="H34" s="56"/>
      <c r="I34" s="56">
        <f>I27+I33</f>
        <v>1169182.7802530783</v>
      </c>
      <c r="J34" s="58">
        <f>J27+J33</f>
        <v>17.404769266599356</v>
      </c>
      <c r="K34" s="58">
        <f t="shared" ref="K34:N34" si="8">K27+K33</f>
        <v>23405.4</v>
      </c>
      <c r="L34" s="58">
        <f t="shared" si="8"/>
        <v>147807.45583422651</v>
      </c>
      <c r="M34" s="58">
        <f t="shared" si="8"/>
        <v>156675.54719999997</v>
      </c>
      <c r="N34" s="58">
        <f t="shared" si="8"/>
        <v>25.316821428084126</v>
      </c>
    </row>
    <row r="35" spans="1:15">
      <c r="A35" s="96" t="s">
        <v>56</v>
      </c>
      <c r="B35" s="96"/>
      <c r="C35" s="96"/>
      <c r="D35" s="96"/>
      <c r="E35" s="96"/>
      <c r="F35" s="96"/>
      <c r="G35" s="96"/>
      <c r="H35" s="96"/>
      <c r="I35" s="96"/>
      <c r="N35" s="107"/>
      <c r="O35" s="108"/>
    </row>
    <row r="36" spans="1:15" s="89" customFormat="1" ht="63">
      <c r="A36" s="37">
        <v>1</v>
      </c>
      <c r="B36" s="38" t="s">
        <v>64</v>
      </c>
      <c r="C36" s="18" t="s">
        <v>13</v>
      </c>
      <c r="D36" s="19">
        <v>1.91</v>
      </c>
      <c r="E36" s="18">
        <v>5598</v>
      </c>
      <c r="F36" s="15" t="s">
        <v>24</v>
      </c>
      <c r="G36" s="87">
        <v>12</v>
      </c>
      <c r="H36" s="13">
        <f>D36*E36</f>
        <v>10692.18</v>
      </c>
      <c r="I36" s="31">
        <f>H36*G36</f>
        <v>128306.16</v>
      </c>
      <c r="J36" s="14">
        <f>I36/G36/E36</f>
        <v>1.9100000000000001</v>
      </c>
      <c r="K36" s="19"/>
      <c r="L36" s="19"/>
      <c r="M36" s="88"/>
      <c r="N36" s="86">
        <v>2.69</v>
      </c>
    </row>
    <row r="37" spans="1:15">
      <c r="A37" s="104" t="s">
        <v>63</v>
      </c>
      <c r="B37" s="105"/>
      <c r="C37" s="105"/>
      <c r="D37" s="105"/>
      <c r="E37" s="105"/>
      <c r="F37" s="106"/>
      <c r="G37" s="63">
        <f>G34+D36</f>
        <v>19.314769266599356</v>
      </c>
      <c r="H37" s="64"/>
      <c r="I37" s="65">
        <f>I36+I34</f>
        <v>1297488.9402530782</v>
      </c>
      <c r="J37" s="80">
        <f>J36+J34</f>
        <v>19.314769266599356</v>
      </c>
      <c r="K37" s="80">
        <f t="shared" ref="K37:N37" si="9">K36+K34</f>
        <v>23405.4</v>
      </c>
      <c r="L37" s="80">
        <f t="shared" si="9"/>
        <v>147807.45583422651</v>
      </c>
      <c r="M37" s="80">
        <f t="shared" si="9"/>
        <v>156675.54719999997</v>
      </c>
      <c r="N37" s="90">
        <f t="shared" si="9"/>
        <v>28.006821428084127</v>
      </c>
    </row>
    <row r="38" spans="1:15" ht="23.25" customHeight="1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</row>
    <row r="39" spans="1:1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</row>
    <row r="40" spans="1:15" ht="24" customHeight="1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</row>
    <row r="41" spans="1:15">
      <c r="A41" s="21"/>
      <c r="B41" s="21"/>
      <c r="C41" s="21"/>
      <c r="D41" s="21"/>
      <c r="E41" s="21"/>
      <c r="F41" s="22"/>
      <c r="G41" s="22"/>
      <c r="H41" s="21"/>
      <c r="I41" s="21"/>
      <c r="K41" s="28"/>
      <c r="L41" s="28"/>
    </row>
    <row r="42" spans="1:15" s="25" customFormat="1">
      <c r="A42" s="23"/>
      <c r="B42" s="24"/>
      <c r="C42" s="23"/>
      <c r="D42" s="24"/>
      <c r="F42" s="26"/>
      <c r="G42" s="26"/>
      <c r="H42" s="23"/>
      <c r="I42" s="23"/>
      <c r="J42" s="62"/>
      <c r="K42" s="23"/>
      <c r="L42" s="23"/>
    </row>
    <row r="43" spans="1:15" s="25" customFormat="1" ht="37.9" customHeight="1">
      <c r="A43" s="23"/>
      <c r="B43" s="23"/>
      <c r="C43" s="23"/>
      <c r="D43" s="24"/>
      <c r="E43" s="23"/>
      <c r="F43" s="26"/>
      <c r="G43" s="26"/>
      <c r="H43" s="23"/>
      <c r="I43" s="23"/>
      <c r="J43" s="62"/>
      <c r="K43" s="23" t="s">
        <v>47</v>
      </c>
      <c r="L43" s="23"/>
    </row>
  </sheetData>
  <mergeCells count="12">
    <mergeCell ref="A38:N40"/>
    <mergeCell ref="A33:F33"/>
    <mergeCell ref="A37:F37"/>
    <mergeCell ref="A34:F34"/>
    <mergeCell ref="A35:I35"/>
    <mergeCell ref="N35:O35"/>
    <mergeCell ref="E2:O2"/>
    <mergeCell ref="A28:I28"/>
    <mergeCell ref="A6:I6"/>
    <mergeCell ref="A27:F27"/>
    <mergeCell ref="A3:N4"/>
    <mergeCell ref="K6:M6"/>
  </mergeCells>
  <printOptions horizontalCentered="1" verticalCentered="1"/>
  <pageMargins left="0.15748031496062992" right="0.11811023622047245" top="0.11811023622047245" bottom="0.1181102362204724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zoomScale="90" zoomScaleNormal="90" workbookViewId="0">
      <selection activeCell="A2" sqref="A2:D32"/>
    </sheetView>
  </sheetViews>
  <sheetFormatPr defaultColWidth="8.85546875" defaultRowHeight="15.75"/>
  <cols>
    <col min="1" max="1" width="10.28515625" style="1" customWidth="1"/>
    <col min="2" max="2" width="48" style="1" customWidth="1"/>
    <col min="3" max="3" width="26.28515625" style="27" customWidth="1"/>
    <col min="4" max="4" width="20.7109375" style="59" customWidth="1"/>
    <col min="5" max="5" width="14.28515625" style="1" hidden="1" customWidth="1"/>
    <col min="6" max="6" width="15.42578125" style="1" hidden="1" customWidth="1"/>
    <col min="7" max="7" width="11.140625" style="1" hidden="1" customWidth="1"/>
    <col min="8" max="16384" width="8.85546875" style="1"/>
  </cols>
  <sheetData>
    <row r="1" spans="1:9" ht="20.25" customHeight="1">
      <c r="A1" s="97"/>
      <c r="B1" s="97"/>
      <c r="C1" s="97"/>
      <c r="E1" s="101" t="s">
        <v>46</v>
      </c>
      <c r="F1" s="102"/>
      <c r="G1" s="102"/>
    </row>
    <row r="2" spans="1:9" ht="53.45" customHeight="1">
      <c r="A2" s="66" t="s">
        <v>2</v>
      </c>
      <c r="B2" s="66" t="s">
        <v>3</v>
      </c>
      <c r="C2" s="68" t="s">
        <v>54</v>
      </c>
      <c r="D2" s="66" t="s">
        <v>62</v>
      </c>
      <c r="E2" s="8" t="s">
        <v>45</v>
      </c>
      <c r="F2" s="8"/>
      <c r="G2" s="32"/>
      <c r="H2" s="30"/>
      <c r="I2" s="30"/>
    </row>
    <row r="3" spans="1:9" ht="47.25">
      <c r="A3" s="66">
        <v>1</v>
      </c>
      <c r="B3" s="67" t="s">
        <v>12</v>
      </c>
      <c r="C3" s="68" t="s">
        <v>14</v>
      </c>
      <c r="D3" s="69">
        <v>0.32</v>
      </c>
      <c r="E3" s="12"/>
      <c r="F3" s="12"/>
      <c r="G3" s="33"/>
    </row>
    <row r="4" spans="1:9" ht="47.25">
      <c r="A4" s="66">
        <v>2</v>
      </c>
      <c r="B4" s="67" t="s">
        <v>51</v>
      </c>
      <c r="C4" s="68" t="s">
        <v>14</v>
      </c>
      <c r="D4" s="69">
        <v>0.08</v>
      </c>
      <c r="E4" s="12"/>
      <c r="F4" s="12"/>
      <c r="G4" s="33"/>
    </row>
    <row r="5" spans="1:9" ht="47.25">
      <c r="A5" s="66">
        <v>3</v>
      </c>
      <c r="B5" s="67" t="s">
        <v>16</v>
      </c>
      <c r="C5" s="68" t="s">
        <v>14</v>
      </c>
      <c r="D5" s="69">
        <v>0.15</v>
      </c>
      <c r="E5" s="12"/>
      <c r="F5" s="12"/>
      <c r="G5" s="33"/>
    </row>
    <row r="6" spans="1:9" ht="30" customHeight="1">
      <c r="A6" s="66">
        <v>4</v>
      </c>
      <c r="B6" s="67" t="s">
        <v>17</v>
      </c>
      <c r="C6" s="68" t="s">
        <v>14</v>
      </c>
      <c r="D6" s="69">
        <v>6.9999999999999993E-2</v>
      </c>
      <c r="E6" s="12"/>
      <c r="F6" s="12"/>
      <c r="G6" s="33"/>
    </row>
    <row r="7" spans="1:9" ht="47.25">
      <c r="A7" s="66">
        <v>5</v>
      </c>
      <c r="B7" s="67" t="s">
        <v>19</v>
      </c>
      <c r="C7" s="68" t="s">
        <v>14</v>
      </c>
      <c r="D7" s="69">
        <v>0.04</v>
      </c>
      <c r="E7" s="12"/>
      <c r="F7" s="12"/>
      <c r="G7" s="33"/>
    </row>
    <row r="8" spans="1:9" ht="47.25">
      <c r="A8" s="66">
        <v>6</v>
      </c>
      <c r="B8" s="67" t="s">
        <v>22</v>
      </c>
      <c r="C8" s="68" t="s">
        <v>14</v>
      </c>
      <c r="D8" s="69">
        <v>0.19000000000000003</v>
      </c>
      <c r="E8" s="12"/>
      <c r="F8" s="12"/>
      <c r="G8" s="33"/>
    </row>
    <row r="9" spans="1:9" ht="47.25">
      <c r="A9" s="66">
        <v>7</v>
      </c>
      <c r="B9" s="67" t="s">
        <v>52</v>
      </c>
      <c r="C9" s="68" t="s">
        <v>14</v>
      </c>
      <c r="D9" s="69">
        <v>0.17000000000000004</v>
      </c>
      <c r="E9" s="12"/>
      <c r="F9" s="12"/>
      <c r="G9" s="33"/>
    </row>
    <row r="10" spans="1:9" ht="47.25">
      <c r="A10" s="66">
        <v>8</v>
      </c>
      <c r="B10" s="67" t="s">
        <v>26</v>
      </c>
      <c r="C10" s="68" t="s">
        <v>14</v>
      </c>
      <c r="D10" s="69">
        <v>0.18</v>
      </c>
      <c r="E10" s="12"/>
      <c r="F10" s="12"/>
      <c r="G10" s="33"/>
    </row>
    <row r="11" spans="1:9" ht="33" customHeight="1">
      <c r="A11" s="66">
        <v>9</v>
      </c>
      <c r="B11" s="67" t="s">
        <v>53</v>
      </c>
      <c r="C11" s="70" t="s">
        <v>50</v>
      </c>
      <c r="D11" s="69">
        <v>0.5</v>
      </c>
      <c r="E11" s="12"/>
      <c r="F11" s="12"/>
      <c r="G11" s="33"/>
    </row>
    <row r="12" spans="1:9" ht="33" customHeight="1">
      <c r="A12" s="66">
        <v>10</v>
      </c>
      <c r="B12" s="67" t="s">
        <v>27</v>
      </c>
      <c r="C12" s="70" t="s">
        <v>50</v>
      </c>
      <c r="D12" s="69">
        <v>0.42</v>
      </c>
      <c r="E12" s="12"/>
      <c r="F12" s="12"/>
      <c r="G12" s="33"/>
    </row>
    <row r="13" spans="1:9" ht="41.25" customHeight="1">
      <c r="A13" s="66">
        <v>11</v>
      </c>
      <c r="B13" s="67" t="s">
        <v>28</v>
      </c>
      <c r="C13" s="68" t="s">
        <v>29</v>
      </c>
      <c r="D13" s="69">
        <v>0.05</v>
      </c>
      <c r="E13" s="12"/>
      <c r="F13" s="12"/>
      <c r="G13" s="33"/>
    </row>
    <row r="14" spans="1:9" ht="81.599999999999994" customHeight="1">
      <c r="A14" s="66">
        <v>12</v>
      </c>
      <c r="B14" s="67" t="s">
        <v>30</v>
      </c>
      <c r="C14" s="68" t="s">
        <v>58</v>
      </c>
      <c r="D14" s="69">
        <v>0.08</v>
      </c>
      <c r="E14" s="12"/>
      <c r="F14" s="12"/>
      <c r="G14" s="33"/>
    </row>
    <row r="15" spans="1:9" ht="31.5">
      <c r="A15" s="66">
        <v>13</v>
      </c>
      <c r="B15" s="67" t="s">
        <v>31</v>
      </c>
      <c r="C15" s="68" t="s">
        <v>21</v>
      </c>
      <c r="D15" s="69">
        <v>0.34000000000000008</v>
      </c>
      <c r="E15" s="12">
        <v>22560</v>
      </c>
      <c r="F15" s="12" t="e">
        <f>E15/12/#REF!</f>
        <v>#REF!</v>
      </c>
      <c r="G15" s="33"/>
    </row>
    <row r="16" spans="1:9">
      <c r="A16" s="66">
        <v>14</v>
      </c>
      <c r="B16" s="67" t="s">
        <v>49</v>
      </c>
      <c r="C16" s="70" t="s">
        <v>50</v>
      </c>
      <c r="D16" s="69">
        <v>1.1199999999999999</v>
      </c>
      <c r="E16" s="12">
        <v>459.4</v>
      </c>
      <c r="F16" s="12">
        <f>(4372.12+1489+42.41)*12</f>
        <v>70842.36</v>
      </c>
      <c r="G16" s="33">
        <f>F16*0.06+F16</f>
        <v>75092.901599999997</v>
      </c>
    </row>
    <row r="17" spans="1:7" ht="31.5">
      <c r="A17" s="66">
        <v>15</v>
      </c>
      <c r="B17" s="67" t="s">
        <v>60</v>
      </c>
      <c r="C17" s="68" t="s">
        <v>35</v>
      </c>
      <c r="D17" s="69">
        <v>2.2600000000000002</v>
      </c>
      <c r="E17" s="12">
        <v>386</v>
      </c>
      <c r="F17" s="12">
        <f>(4435.91+1489+488.82)*12</f>
        <v>76964.759999999995</v>
      </c>
      <c r="G17" s="33">
        <f>F17*0.06+F17</f>
        <v>81582.645599999989</v>
      </c>
    </row>
    <row r="18" spans="1:7" ht="31.5">
      <c r="A18" s="66">
        <v>16</v>
      </c>
      <c r="B18" s="67" t="s">
        <v>36</v>
      </c>
      <c r="C18" s="70" t="s">
        <v>50</v>
      </c>
      <c r="D18" s="69">
        <v>2.1018220793140405</v>
      </c>
      <c r="E18" s="12"/>
      <c r="F18" s="12"/>
      <c r="G18" s="33"/>
    </row>
    <row r="19" spans="1:7">
      <c r="A19" s="66">
        <v>17</v>
      </c>
      <c r="B19" s="67" t="s">
        <v>38</v>
      </c>
      <c r="C19" s="70" t="s">
        <v>50</v>
      </c>
      <c r="D19" s="69">
        <v>1.68</v>
      </c>
      <c r="E19" s="12"/>
      <c r="F19" s="12"/>
      <c r="G19" s="33"/>
    </row>
    <row r="20" spans="1:7">
      <c r="A20" s="66">
        <v>18</v>
      </c>
      <c r="B20" s="67" t="s">
        <v>39</v>
      </c>
      <c r="C20" s="70" t="s">
        <v>50</v>
      </c>
      <c r="D20" s="69">
        <v>0.22999999999999998</v>
      </c>
      <c r="E20" s="12"/>
      <c r="F20" s="12"/>
      <c r="G20" s="33"/>
    </row>
    <row r="21" spans="1:7" ht="48.75" customHeight="1">
      <c r="A21" s="66">
        <v>19</v>
      </c>
      <c r="B21" s="67" t="s">
        <v>41</v>
      </c>
      <c r="C21" s="70" t="s">
        <v>50</v>
      </c>
      <c r="D21" s="69">
        <v>1.33</v>
      </c>
      <c r="E21" s="12"/>
      <c r="F21" s="12"/>
      <c r="G21" s="33"/>
    </row>
    <row r="22" spans="1:7" s="39" customFormat="1">
      <c r="A22" s="113" t="s">
        <v>55</v>
      </c>
      <c r="B22" s="114"/>
      <c r="C22" s="115"/>
      <c r="D22" s="77">
        <v>11.311822079314041</v>
      </c>
      <c r="E22" s="52">
        <f>SUM(E3:E21)</f>
        <v>23405.4</v>
      </c>
      <c r="F22" s="52" t="e">
        <f>SUM(F3:F21)</f>
        <v>#REF!</v>
      </c>
      <c r="G22" s="52">
        <f>SUM(G3:G21)</f>
        <v>156675.54719999997</v>
      </c>
    </row>
    <row r="23" spans="1:7" s="3" customFormat="1">
      <c r="A23" s="78" t="s">
        <v>42</v>
      </c>
      <c r="B23" s="78"/>
      <c r="C23" s="78"/>
      <c r="D23" s="71"/>
    </row>
    <row r="24" spans="1:7" s="3" customFormat="1" ht="56.25" customHeight="1">
      <c r="A24" s="66" t="s">
        <v>2</v>
      </c>
      <c r="B24" s="66" t="s">
        <v>3</v>
      </c>
      <c r="C24" s="68" t="s">
        <v>54</v>
      </c>
      <c r="D24" s="66" t="s">
        <v>44</v>
      </c>
      <c r="E24" s="40"/>
      <c r="F24" s="40"/>
      <c r="G24" s="43"/>
    </row>
    <row r="25" spans="1:7" s="3" customFormat="1" ht="28.15" customHeight="1">
      <c r="A25" s="66">
        <v>1</v>
      </c>
      <c r="B25" s="72" t="s">
        <v>42</v>
      </c>
      <c r="C25" s="68" t="s">
        <v>43</v>
      </c>
      <c r="D25" s="73">
        <v>3.92</v>
      </c>
      <c r="E25" s="45"/>
      <c r="F25" s="45"/>
      <c r="G25" s="46"/>
    </row>
    <row r="26" spans="1:7" s="3" customFormat="1" ht="36.6" customHeight="1">
      <c r="A26" s="66">
        <v>2</v>
      </c>
      <c r="B26" s="67" t="s">
        <v>9</v>
      </c>
      <c r="C26" s="68" t="s">
        <v>43</v>
      </c>
      <c r="D26" s="73">
        <v>0.48055496010479937</v>
      </c>
      <c r="E26" s="45"/>
      <c r="F26" s="45"/>
      <c r="G26" s="46"/>
    </row>
    <row r="27" spans="1:7" s="3" customFormat="1" ht="34.5" customHeight="1">
      <c r="A27" s="66">
        <v>3</v>
      </c>
      <c r="B27" s="67" t="s">
        <v>11</v>
      </c>
      <c r="C27" s="68" t="s">
        <v>43</v>
      </c>
      <c r="D27" s="73">
        <v>0.34657377634869596</v>
      </c>
      <c r="E27" s="45"/>
      <c r="F27" s="45"/>
      <c r="G27" s="46"/>
    </row>
    <row r="28" spans="1:7" s="49" customFormat="1">
      <c r="A28" s="116" t="s">
        <v>55</v>
      </c>
      <c r="B28" s="116"/>
      <c r="C28" s="117"/>
      <c r="D28" s="74">
        <v>4.7471287364534946</v>
      </c>
      <c r="E28" s="48"/>
      <c r="F28" s="48"/>
      <c r="G28" s="48"/>
    </row>
    <row r="29" spans="1:7" s="39" customFormat="1">
      <c r="A29" s="118" t="s">
        <v>57</v>
      </c>
      <c r="B29" s="119"/>
      <c r="C29" s="120"/>
      <c r="D29" s="75">
        <v>16.058950815767535</v>
      </c>
      <c r="E29" s="50"/>
      <c r="F29" s="50"/>
      <c r="G29" s="50"/>
    </row>
    <row r="30" spans="1:7">
      <c r="A30" s="78" t="s">
        <v>56</v>
      </c>
      <c r="B30" s="78"/>
      <c r="C30" s="78"/>
      <c r="D30" s="71"/>
    </row>
    <row r="31" spans="1:7" s="3" customFormat="1" ht="47.25">
      <c r="A31" s="76">
        <v>1</v>
      </c>
      <c r="B31" s="67" t="s">
        <v>59</v>
      </c>
      <c r="C31" s="70" t="s">
        <v>24</v>
      </c>
      <c r="D31" s="69">
        <v>1.82</v>
      </c>
      <c r="E31" s="19"/>
      <c r="F31" s="19"/>
      <c r="G31" s="34"/>
    </row>
    <row r="32" spans="1:7">
      <c r="A32" s="121" t="s">
        <v>61</v>
      </c>
      <c r="B32" s="122"/>
      <c r="C32" s="123"/>
      <c r="D32" s="79">
        <v>17.878950815767535</v>
      </c>
    </row>
    <row r="33" spans="1:6" ht="19.5" customHeight="1">
      <c r="A33" s="20"/>
      <c r="B33" s="112"/>
      <c r="C33" s="112"/>
      <c r="E33" s="20"/>
      <c r="F33" s="20"/>
    </row>
    <row r="34" spans="1:6">
      <c r="A34" s="28"/>
      <c r="B34" s="112"/>
      <c r="C34" s="112"/>
      <c r="E34" s="28"/>
      <c r="F34" s="28"/>
    </row>
    <row r="35" spans="1:6" ht="24" customHeight="1">
      <c r="A35" s="28"/>
      <c r="B35" s="112"/>
      <c r="C35" s="112"/>
      <c r="E35" s="35"/>
      <c r="F35" s="28"/>
    </row>
    <row r="36" spans="1:6">
      <c r="A36" s="28"/>
      <c r="B36" s="28"/>
      <c r="C36" s="22"/>
      <c r="E36" s="28"/>
      <c r="F36" s="28"/>
    </row>
    <row r="37" spans="1:6" s="25" customFormat="1">
      <c r="A37" s="23"/>
      <c r="B37" s="24"/>
      <c r="C37" s="26"/>
      <c r="D37" s="62"/>
      <c r="E37" s="23"/>
      <c r="F37" s="23"/>
    </row>
    <row r="38" spans="1:6" s="25" customFormat="1" ht="37.9" customHeight="1">
      <c r="A38" s="23"/>
      <c r="B38" s="23"/>
      <c r="C38" s="26"/>
      <c r="D38" s="62"/>
      <c r="E38" s="23" t="s">
        <v>47</v>
      </c>
      <c r="F38" s="23"/>
    </row>
  </sheetData>
  <mergeCells count="7">
    <mergeCell ref="E1:G1"/>
    <mergeCell ref="B33:C35"/>
    <mergeCell ref="A22:C22"/>
    <mergeCell ref="A28:C28"/>
    <mergeCell ref="A29:C29"/>
    <mergeCell ref="A32:C32"/>
    <mergeCell ref="A1:C1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2025-10-16T11:39:42Z</dcterms:modified>
</cp:coreProperties>
</file>